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7B8904FA-08BA-4123-9A0A-6668357D469A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6 RIT " sheetId="1" r:id="rId1"/>
  </sheets>
  <definedNames>
    <definedName name="_xlnm._FilterDatabase" localSheetId="0" hidden="1">'Lisa 6 RIT '!$A$12:$I$36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N34" i="1"/>
  <c r="M23" i="1"/>
  <c r="N23" i="1"/>
  <c r="N18" i="1" s="1"/>
  <c r="N17" i="1" s="1"/>
  <c r="M19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16" i="1"/>
  <c r="M5" i="1"/>
  <c r="M6" i="1" s="1"/>
  <c r="M7" i="1"/>
  <c r="M8" i="1"/>
  <c r="M9" i="1"/>
  <c r="M10" i="1"/>
  <c r="M15" i="1"/>
  <c r="I28" i="1"/>
  <c r="I29" i="1"/>
  <c r="M18" i="1" l="1"/>
  <c r="M17" i="1" s="1"/>
  <c r="M11" i="1"/>
  <c r="I26" i="1"/>
  <c r="I27" i="1"/>
  <c r="J34" i="1"/>
  <c r="K34" i="1"/>
  <c r="L34" i="1"/>
  <c r="J23" i="1"/>
  <c r="K23" i="1"/>
  <c r="L23" i="1"/>
  <c r="J19" i="1"/>
  <c r="K19" i="1"/>
  <c r="J5" i="1"/>
  <c r="J6" i="1" s="1"/>
  <c r="K5" i="1"/>
  <c r="K6" i="1" s="1"/>
  <c r="L5" i="1"/>
  <c r="L6" i="1" s="1"/>
  <c r="J7" i="1"/>
  <c r="K7" i="1"/>
  <c r="J8" i="1"/>
  <c r="K8" i="1"/>
  <c r="L8" i="1"/>
  <c r="J9" i="1"/>
  <c r="K9" i="1"/>
  <c r="L9" i="1"/>
  <c r="J10" i="1"/>
  <c r="K10" i="1"/>
  <c r="L10" i="1"/>
  <c r="H15" i="1"/>
  <c r="J15" i="1"/>
  <c r="K15" i="1"/>
  <c r="L15" i="1"/>
  <c r="G15" i="1"/>
  <c r="K18" i="1" l="1"/>
  <c r="K17" i="1" s="1"/>
  <c r="J18" i="1"/>
  <c r="J17" i="1" s="1"/>
  <c r="K11" i="1"/>
  <c r="J11" i="1"/>
  <c r="H34" i="1"/>
  <c r="G34" i="1"/>
  <c r="I30" i="1" l="1"/>
  <c r="I31" i="1"/>
  <c r="H5" i="1"/>
  <c r="H6" i="1" s="1"/>
  <c r="H7" i="1"/>
  <c r="H8" i="1"/>
  <c r="H9" i="1"/>
  <c r="H10" i="1"/>
  <c r="I21" i="1"/>
  <c r="I22" i="1"/>
  <c r="I36" i="1"/>
  <c r="I37" i="1"/>
  <c r="I35" i="1"/>
  <c r="I25" i="1"/>
  <c r="I32" i="1"/>
  <c r="I33" i="1"/>
  <c r="N9" i="1" s="1"/>
  <c r="I24" i="1"/>
  <c r="H23" i="1"/>
  <c r="I20" i="1"/>
  <c r="H19" i="1"/>
  <c r="I34" i="1" l="1"/>
  <c r="N8" i="1"/>
  <c r="H11" i="1"/>
  <c r="H18" i="1"/>
  <c r="H17" i="1" s="1"/>
  <c r="N10" i="1" l="1"/>
  <c r="G5" i="1"/>
  <c r="G6" i="1" s="1"/>
  <c r="G10" i="1"/>
  <c r="G9" i="1"/>
  <c r="G8" i="1"/>
  <c r="G7" i="1"/>
  <c r="G23" i="1"/>
  <c r="I19" i="1"/>
  <c r="G19" i="1"/>
  <c r="I16" i="1"/>
  <c r="I9" i="1"/>
  <c r="I8" i="1"/>
  <c r="I7" i="1"/>
  <c r="I5" i="1" l="1"/>
  <c r="I6" i="1" s="1"/>
  <c r="I15" i="1"/>
  <c r="G11" i="1"/>
  <c r="I23" i="1"/>
  <c r="I18" i="1" s="1"/>
  <c r="I17" i="1" s="1"/>
  <c r="G18" i="1"/>
  <c r="G17" i="1" s="1"/>
  <c r="I10" i="1"/>
  <c r="I11" i="1" s="1"/>
  <c r="N15" i="1" l="1"/>
  <c r="N5" i="1"/>
  <c r="N6" i="1" s="1"/>
  <c r="L19" i="1" l="1"/>
  <c r="L18" i="1" s="1"/>
  <c r="L17" i="1" s="1"/>
  <c r="N7" i="1"/>
  <c r="N11" i="1" s="1"/>
  <c r="L7" i="1"/>
  <c r="L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tc={56AD1EB9-928B-4B6E-A902-22902907C927}</author>
  </authors>
  <commentList>
    <comment ref="M24" authorId="0" shapeId="0" xr:uid="{56AD1EB9-928B-4B6E-A902-22902907C92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MKMilt infoturbe tagamiseks</t>
      </text>
    </comment>
  </commentList>
</comments>
</file>

<file path=xl/sharedStrings.xml><?xml version="1.0" encoding="utf-8"?>
<sst xmlns="http://schemas.openxmlformats.org/spreadsheetml/2006/main" count="115" uniqueCount="71">
  <si>
    <t>Riigi Info- ja Kommunikatsioonitehnoloogia Keskus</t>
  </si>
  <si>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</si>
  <si>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</si>
  <si>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</si>
  <si>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</si>
  <si>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</si>
  <si>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</si>
  <si>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</si>
  <si>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</si>
  <si>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</si>
  <si>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</si>
  <si>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</si>
  <si>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</si>
  <si>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</si>
  <si>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</si>
  <si>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</si>
  <si>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</si>
  <si>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</si>
  <si>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</si>
  <si>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</si>
  <si>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</si>
  <si>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</si>
  <si>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40</t>
  </si>
  <si>
    <t>PROGRAMM  DIGIÜHISKOND</t>
  </si>
  <si>
    <t>INVESTEERINGUD KOKKU</t>
  </si>
  <si>
    <t>IYDA0000</t>
  </si>
  <si>
    <t>Investeeringud digiühiskonda</t>
  </si>
  <si>
    <t>20</t>
  </si>
  <si>
    <t>IN002000</t>
  </si>
  <si>
    <t>IT investeeringud</t>
  </si>
  <si>
    <t>KULUD  KOKKU</t>
  </si>
  <si>
    <t>IYDA0102</t>
  </si>
  <si>
    <t>Digiriigi alusbaasi kindlustamine</t>
  </si>
  <si>
    <t>SE000028</t>
  </si>
  <si>
    <t>Vahendid RKASile</t>
  </si>
  <si>
    <t>KÄIBEMAKS  KOKKU</t>
  </si>
  <si>
    <t>10</t>
  </si>
  <si>
    <t>Saadud välistoetused</t>
  </si>
  <si>
    <t>2023_01</t>
  </si>
  <si>
    <t>EELARVE_ULE</t>
  </si>
  <si>
    <t>IN002080</t>
  </si>
  <si>
    <t>2022 LEA IT investeeringud</t>
  </si>
  <si>
    <t>SR070162</t>
  </si>
  <si>
    <t>Digiriigi kesksed teenused</t>
  </si>
  <si>
    <t>SR070233</t>
  </si>
  <si>
    <t>Riigimajade IKT seadmed</t>
  </si>
  <si>
    <t>Tulud kokku</t>
  </si>
  <si>
    <t>Lisa 6</t>
  </si>
  <si>
    <t>2022. a-st erak ülek vahendid MKMi 23.01.2023 KK nr 4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</si>
  <si>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  45 - ebaregulaarsetest tuludest saadavad vahendid, 60 - mitterahalised vahendid (põhivara kulum)</t>
  </si>
  <si>
    <t>TULEMUSVALDKOND  DIGIÜHISKOND</t>
  </si>
  <si>
    <t>RaM 03.04.2023 kk nr 77</t>
  </si>
  <si>
    <t>2022. a-st ülek vahendid MKMi 22.06.2023 KK nr 119</t>
  </si>
  <si>
    <t>RESERV</t>
  </si>
  <si>
    <t>EELARVE_ ULE</t>
  </si>
  <si>
    <t>2023_04</t>
  </si>
  <si>
    <t>2023_05</t>
  </si>
  <si>
    <t>2023_03</t>
  </si>
  <si>
    <t>RaM 30.03.2023 kk nr 75</t>
  </si>
  <si>
    <t>SR070075</t>
  </si>
  <si>
    <t>Riigimajade IKT seadmed 2023</t>
  </si>
  <si>
    <t>SR070077</t>
  </si>
  <si>
    <t>IT vajaku kompenseerimine 4</t>
  </si>
  <si>
    <t>SE000080</t>
  </si>
  <si>
    <t>2022 LEA</t>
  </si>
  <si>
    <t>SR070041</t>
  </si>
  <si>
    <t>IT vajaku kompenseerimine 3</t>
  </si>
  <si>
    <t>Sisemised muudatused</t>
  </si>
  <si>
    <t>MINISTRI_LIIGENDUS</t>
  </si>
  <si>
    <t>2023_08</t>
  </si>
  <si>
    <t>ettevõtlus- ja infotehnoloogiaministri ning majandus- ja taristuministri käskkirja "Majandus- ja Kommunikatsiooniministeeriumi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</si>
</sst>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i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.5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vertical="center"/>
    </xf>
    <xf numFmtId="49" fontId="18" fillId="0" borderId="0" xfId="1" applyNumberFormat="1" applyFont="1" applyAlignment="1">
      <alignment horizontal="right" wrapText="1"/>
    </xf>
    <xf numFmtId="3" fontId="19" fillId="0" borderId="0" xfId="1" applyNumberFormat="1" applyFont="1" applyAlignment="1" applyProtection="1">
      <alignment horizontal="right"/>
      <protection hidden="1"/>
    </xf>
    <xf numFmtId="0" fontId="2" fillId="0" borderId="0" xfId="0" applyFont="1" applyAlignment="1">
      <alignment horizontal="right" wrapText="1"/>
    </xf>
    <xf numFmtId="4" fontId="5" fillId="3" borderId="1" xfId="2" applyNumberFormat="1" applyFont="1" applyFill="1" applyBorder="1" applyAlignment="1">
      <alignment horizontal="left" vertical="center" wrapText="1"/>
    </xf>
    <xf numFmtId="3" fontId="20" fillId="3" borderId="1" xfId="0" applyNumberFormat="1" applyFont="1" applyFill="1" applyBorder="1" applyAlignment="1">
      <alignment vertical="center" wrapText="1"/>
    </xf>
    <xf numFmtId="4" fontId="19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left"/>
    </xf>
    <xf numFmtId="0" fontId="21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0" fillId="0" borderId="0" xfId="0" applyAlignment="1"/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684001BC-1101-4E53-92F8-32E5E07AE4D3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4" dT="2023-07-27T15:26:21.02" personId="{684001BC-1101-4E53-92F8-32E5E07AE4D3}" id="{56AD1EB9-928B-4B6E-A902-22902907C927}">
    <text>MKMilt infoturbe tagamiseks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R41"/>
  <sheetViews>
    <sheetView tabSelected="1" zoomScale="90" zoomScaleNormal="90" workbookViewId="0">
      <selection activeCell="Q8" sqref="Q8"/>
    </sheetView>
  </sheetViews>
  <sheetFormatPr defaultRowHeight="14.4" outlineLevelCol="1" x14ac:dyDescent="0.3"/>
  <cols>
    <col min="1" max="1" width="10.6640625" customWidth="1"/>
    <col min="2" max="2" width="25.6640625" customWidth="1"/>
    <col min="3" max="3" width="7.44140625" style="1" customWidth="1"/>
    <col min="4" max="4" width="9.33203125" customWidth="1"/>
    <col min="5" max="5" width="25.6640625" customWidth="1"/>
    <col min="6" max="6" width="28.109375" customWidth="1"/>
    <col min="7" max="7" width="13.88671875" hidden="1" customWidth="1" outlineLevel="1"/>
    <col min="8" max="8" width="13.5546875" hidden="1" customWidth="1" outlineLevel="1"/>
    <col min="9" max="9" width="12.44140625" customWidth="1" collapsed="1"/>
    <col min="10" max="10" width="12.44140625" customWidth="1"/>
    <col min="11" max="11" width="11.33203125" customWidth="1"/>
    <col min="12" max="13" width="12.6640625" customWidth="1"/>
    <col min="14" max="14" width="12.33203125" customWidth="1"/>
  </cols>
  <sheetData>
    <row r="1" spans="1:18" x14ac:dyDescent="0.3">
      <c r="D1" s="2"/>
      <c r="E1" s="2"/>
      <c r="J1" s="3"/>
      <c r="N1" s="3" t="s">
        <v>47</v>
      </c>
    </row>
    <row r="2" spans="1:18" ht="14.4" customHeight="1" x14ac:dyDescent="0.3">
      <c r="D2" s="38"/>
      <c r="E2" s="38"/>
      <c r="F2" s="48" t="s">
        <v>70</v>
      </c>
      <c r="G2" s="52"/>
      <c r="H2" s="52"/>
      <c r="I2" s="52"/>
      <c r="J2" s="52"/>
      <c r="K2" s="52"/>
      <c r="L2" s="52"/>
      <c r="M2" s="52"/>
      <c r="N2" s="52"/>
      <c r="O2" s="4"/>
      <c r="P2" s="4"/>
      <c r="Q2" s="4"/>
      <c r="R2" s="4"/>
    </row>
    <row r="3" spans="1:18" x14ac:dyDescent="0.3">
      <c r="C3" s="38"/>
      <c r="D3" s="38"/>
      <c r="E3" s="38"/>
      <c r="F3" s="52"/>
      <c r="G3" s="52"/>
      <c r="H3" s="52"/>
      <c r="I3" s="52"/>
      <c r="J3" s="52"/>
      <c r="K3" s="52"/>
      <c r="L3" s="52"/>
      <c r="M3" s="52"/>
      <c r="N3" s="52"/>
    </row>
    <row r="4" spans="1:18" x14ac:dyDescent="0.3">
      <c r="A4" s="5" t="s">
        <v>0</v>
      </c>
    </row>
    <row r="5" spans="1:18" x14ac:dyDescent="0.3">
      <c r="A5" s="5"/>
      <c r="F5" s="6" t="s">
        <v>1</v>
      </c>
      <c r="G5" s="9">
        <f>+SUBTOTAL(9, G16)</f>
        <v>11971603.000010001</v>
      </c>
      <c r="H5" s="9">
        <f>+SUBTOTAL(9, H16)</f>
        <v>0</v>
      </c>
      <c r="I5" s="35">
        <f>+SUBTOTAL(9, I16)</f>
        <v>11971603.000010001</v>
      </c>
      <c r="J5" s="35">
        <f t="shared" ref="J5:N5" si="0">+SUBTOTAL(9, J16)</f>
        <v>0</v>
      </c>
      <c r="K5" s="35">
        <f t="shared" si="0"/>
        <v>0</v>
      </c>
      <c r="L5" s="35">
        <f t="shared" si="0"/>
        <v>0</v>
      </c>
      <c r="M5" s="35">
        <f t="shared" ref="M5" si="1">+SUBTOTAL(9, M16)</f>
        <v>0</v>
      </c>
      <c r="N5" s="35">
        <f t="shared" si="0"/>
        <v>11971603.000010001</v>
      </c>
    </row>
    <row r="6" spans="1:18" x14ac:dyDescent="0.3">
      <c r="A6" s="5"/>
      <c r="F6" s="36" t="s">
        <v>46</v>
      </c>
      <c r="G6" s="37">
        <f>SUM(G5)</f>
        <v>11971603.000010001</v>
      </c>
      <c r="H6" s="37">
        <f t="shared" ref="H6:I6" si="2">SUM(H5)</f>
        <v>0</v>
      </c>
      <c r="I6" s="37">
        <f t="shared" si="2"/>
        <v>11971603.000010001</v>
      </c>
      <c r="J6" s="37">
        <f t="shared" ref="J6:N6" si="3">SUM(J5)</f>
        <v>0</v>
      </c>
      <c r="K6" s="37">
        <f t="shared" si="3"/>
        <v>0</v>
      </c>
      <c r="L6" s="37">
        <f t="shared" si="3"/>
        <v>0</v>
      </c>
      <c r="M6" s="37">
        <f t="shared" ref="M6" si="4">SUM(M5)</f>
        <v>0</v>
      </c>
      <c r="N6" s="37">
        <f t="shared" si="3"/>
        <v>11971603.000010001</v>
      </c>
    </row>
    <row r="7" spans="1:18" x14ac:dyDescent="0.3">
      <c r="A7" s="8"/>
      <c r="F7" s="6" t="s">
        <v>2</v>
      </c>
      <c r="G7" s="9">
        <f t="shared" ref="G7:N7" si="5">SUMIF($F$20:$F$33,"Investeeringud*",G$20:G$33)</f>
        <v>-6265333</v>
      </c>
      <c r="H7" s="9">
        <f t="shared" si="5"/>
        <v>-5324548.9999899995</v>
      </c>
      <c r="I7" s="9">
        <f t="shared" si="5"/>
        <v>-11589881.999989999</v>
      </c>
      <c r="J7" s="9">
        <f t="shared" si="5"/>
        <v>0</v>
      </c>
      <c r="K7" s="9">
        <f t="shared" si="5"/>
        <v>0</v>
      </c>
      <c r="L7" s="9">
        <f t="shared" si="5"/>
        <v>2385407.2999999998</v>
      </c>
      <c r="M7" s="9">
        <f t="shared" si="5"/>
        <v>0</v>
      </c>
      <c r="N7" s="9">
        <f t="shared" si="5"/>
        <v>-9204474.6999900006</v>
      </c>
    </row>
    <row r="8" spans="1:18" x14ac:dyDescent="0.3">
      <c r="A8" s="8"/>
      <c r="F8" s="10" t="s">
        <v>3</v>
      </c>
      <c r="G8" s="9">
        <f t="shared" ref="G8:N8" si="6">SUMIF($F$20:$F$33,"Kulud*",G$20:G$33)</f>
        <v>-18169687.059999999</v>
      </c>
      <c r="H8" s="9">
        <f t="shared" si="6"/>
        <v>-286522.99999999977</v>
      </c>
      <c r="I8" s="9">
        <f t="shared" si="6"/>
        <v>-18456210.059999999</v>
      </c>
      <c r="J8" s="9">
        <f t="shared" si="6"/>
        <v>-980748</v>
      </c>
      <c r="K8" s="9">
        <f t="shared" si="6"/>
        <v>-504691</v>
      </c>
      <c r="L8" s="9">
        <f t="shared" si="6"/>
        <v>-1696291.3305100002</v>
      </c>
      <c r="M8" s="9">
        <f t="shared" si="6"/>
        <v>-60000</v>
      </c>
      <c r="N8" s="9">
        <f t="shared" si="6"/>
        <v>-21697940.39051</v>
      </c>
    </row>
    <row r="9" spans="1:18" x14ac:dyDescent="0.3">
      <c r="A9" s="8"/>
      <c r="F9" s="11" t="s">
        <v>4</v>
      </c>
      <c r="G9" s="9">
        <f t="shared" ref="G9:N9" si="7">SUMIF($F$20:$F$33,"Põhivara kulum*",G$20:G$33)</f>
        <v>-3057130.2759999996</v>
      </c>
      <c r="H9" s="9">
        <f t="shared" si="7"/>
        <v>0</v>
      </c>
      <c r="I9" s="9">
        <f t="shared" si="7"/>
        <v>-3057130.2759999996</v>
      </c>
      <c r="J9" s="9">
        <f t="shared" si="7"/>
        <v>0</v>
      </c>
      <c r="K9" s="9">
        <f t="shared" si="7"/>
        <v>0</v>
      </c>
      <c r="L9" s="9">
        <f t="shared" si="7"/>
        <v>0</v>
      </c>
      <c r="M9" s="9">
        <f t="shared" si="7"/>
        <v>0</v>
      </c>
      <c r="N9" s="9">
        <f t="shared" si="7"/>
        <v>-3057130.2759999996</v>
      </c>
    </row>
    <row r="10" spans="1:18" x14ac:dyDescent="0.3">
      <c r="A10" s="8"/>
      <c r="F10" s="11" t="s">
        <v>5</v>
      </c>
      <c r="G10" s="9">
        <f>+SUBTOTAL(9, G35:G37)</f>
        <v>-3529102.9939999999</v>
      </c>
      <c r="H10" s="9">
        <f>+SUBTOTAL(9, H35:H37)</f>
        <v>0</v>
      </c>
      <c r="I10" s="9">
        <f>+SUBTOTAL(9, I35:I37)</f>
        <v>-3529102.9939999999</v>
      </c>
      <c r="J10" s="9">
        <f t="shared" ref="J10:N10" si="8">+SUBTOTAL(9, J35:J37)</f>
        <v>0</v>
      </c>
      <c r="K10" s="9">
        <f t="shared" si="8"/>
        <v>0</v>
      </c>
      <c r="L10" s="9">
        <f t="shared" si="8"/>
        <v>0</v>
      </c>
      <c r="M10" s="9">
        <f t="shared" ref="M10" si="9">+SUBTOTAL(9, M35:M37)</f>
        <v>0</v>
      </c>
      <c r="N10" s="9">
        <f t="shared" si="8"/>
        <v>-3529102.9939999999</v>
      </c>
    </row>
    <row r="11" spans="1:18" x14ac:dyDescent="0.3">
      <c r="A11" s="8"/>
      <c r="F11" s="12" t="s">
        <v>6</v>
      </c>
      <c r="G11" s="13">
        <f>SUM(G7:G10)</f>
        <v>-31021253.329999998</v>
      </c>
      <c r="H11" s="13">
        <f>SUM(H7:H10)</f>
        <v>-5611071.9999899995</v>
      </c>
      <c r="I11" s="13">
        <f>SUM(I7:I10)</f>
        <v>-36632325.32999</v>
      </c>
      <c r="J11" s="13">
        <f t="shared" ref="J11:N11" si="10">SUM(J7:J10)</f>
        <v>-980748</v>
      </c>
      <c r="K11" s="13">
        <f t="shared" si="10"/>
        <v>-504691</v>
      </c>
      <c r="L11" s="13">
        <f t="shared" si="10"/>
        <v>689115.96948999958</v>
      </c>
      <c r="M11" s="13">
        <f t="shared" ref="M11" si="11">SUM(M7:M10)</f>
        <v>-60000</v>
      </c>
      <c r="N11" s="13">
        <f t="shared" si="10"/>
        <v>-37488648.3605</v>
      </c>
    </row>
    <row r="12" spans="1:18" ht="66.599999999999994" customHeight="1" x14ac:dyDescent="0.3">
      <c r="A12" s="14" t="s">
        <v>7</v>
      </c>
      <c r="B12" s="14" t="s">
        <v>8</v>
      </c>
      <c r="C12" s="15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4" t="s">
        <v>48</v>
      </c>
      <c r="I12" s="14" t="s">
        <v>13</v>
      </c>
      <c r="J12" s="39" t="s">
        <v>58</v>
      </c>
      <c r="K12" s="39" t="s">
        <v>51</v>
      </c>
      <c r="L12" s="40" t="s">
        <v>52</v>
      </c>
      <c r="M12" s="40" t="s">
        <v>67</v>
      </c>
      <c r="N12" s="14" t="s">
        <v>14</v>
      </c>
    </row>
    <row r="13" spans="1:18" ht="28.2" customHeight="1" x14ac:dyDescent="0.3">
      <c r="A13" s="16"/>
      <c r="B13" s="16"/>
      <c r="C13" s="17"/>
      <c r="D13" s="18"/>
      <c r="E13" s="19"/>
      <c r="F13" s="20" t="s">
        <v>15</v>
      </c>
      <c r="G13" s="21" t="s">
        <v>16</v>
      </c>
      <c r="H13" s="21" t="s">
        <v>39</v>
      </c>
      <c r="I13" s="18"/>
      <c r="J13" s="41" t="s">
        <v>53</v>
      </c>
      <c r="K13" s="41" t="s">
        <v>53</v>
      </c>
      <c r="L13" s="21" t="s">
        <v>54</v>
      </c>
      <c r="M13" s="21" t="s">
        <v>68</v>
      </c>
      <c r="N13" s="18"/>
    </row>
    <row r="14" spans="1:18" ht="15" customHeight="1" x14ac:dyDescent="0.3">
      <c r="A14" s="18" t="s">
        <v>17</v>
      </c>
      <c r="B14" s="18" t="s">
        <v>17</v>
      </c>
      <c r="C14" s="22" t="s">
        <v>17</v>
      </c>
      <c r="D14" s="18"/>
      <c r="E14" s="19"/>
      <c r="F14" s="20" t="s">
        <v>18</v>
      </c>
      <c r="G14" s="23">
        <v>2023</v>
      </c>
      <c r="H14" s="23" t="s">
        <v>38</v>
      </c>
      <c r="I14" s="18"/>
      <c r="J14" s="42" t="s">
        <v>57</v>
      </c>
      <c r="K14" s="42" t="s">
        <v>55</v>
      </c>
      <c r="L14" s="43" t="s">
        <v>56</v>
      </c>
      <c r="M14" s="43" t="s">
        <v>69</v>
      </c>
      <c r="N14" s="18"/>
    </row>
    <row r="15" spans="1:18" x14ac:dyDescent="0.3">
      <c r="A15" s="49" t="s">
        <v>19</v>
      </c>
      <c r="B15" s="50"/>
      <c r="C15" s="24"/>
      <c r="D15" s="25"/>
      <c r="E15" s="25"/>
      <c r="F15" s="25"/>
      <c r="G15" s="26">
        <f>+SUBTOTAL(9, G16)</f>
        <v>11971603.000010001</v>
      </c>
      <c r="H15" s="26">
        <f t="shared" ref="H15:N15" si="12">+SUBTOTAL(9, H16)</f>
        <v>0</v>
      </c>
      <c r="I15" s="26">
        <f t="shared" si="12"/>
        <v>11971603.000010001</v>
      </c>
      <c r="J15" s="26">
        <f t="shared" si="12"/>
        <v>0</v>
      </c>
      <c r="K15" s="26">
        <f t="shared" si="12"/>
        <v>0</v>
      </c>
      <c r="L15" s="26">
        <f t="shared" si="12"/>
        <v>0</v>
      </c>
      <c r="M15" s="26">
        <f t="shared" si="12"/>
        <v>0</v>
      </c>
      <c r="N15" s="26">
        <f t="shared" si="12"/>
        <v>11971603.000010001</v>
      </c>
    </row>
    <row r="16" spans="1:18" x14ac:dyDescent="0.3">
      <c r="A16" s="27" t="s">
        <v>20</v>
      </c>
      <c r="B16" s="27" t="s">
        <v>21</v>
      </c>
      <c r="C16" s="23" t="s">
        <v>22</v>
      </c>
      <c r="D16" s="27"/>
      <c r="E16" s="27"/>
      <c r="F16" s="27" t="s">
        <v>37</v>
      </c>
      <c r="G16" s="7">
        <v>11971603.000010001</v>
      </c>
      <c r="H16" s="7"/>
      <c r="I16" s="28">
        <f>SUM(G16:G16)</f>
        <v>11971603.000010001</v>
      </c>
      <c r="J16" s="28"/>
      <c r="K16" s="18"/>
      <c r="L16" s="18"/>
      <c r="M16" s="18"/>
      <c r="N16" s="28">
        <f>SUM(I16:M16)</f>
        <v>11971603.000010001</v>
      </c>
    </row>
    <row r="17" spans="1:14" x14ac:dyDescent="0.3">
      <c r="A17" s="49" t="s">
        <v>50</v>
      </c>
      <c r="B17" s="50"/>
      <c r="C17" s="24"/>
      <c r="D17" s="25"/>
      <c r="E17" s="25"/>
      <c r="F17" s="25"/>
      <c r="G17" s="26">
        <f t="shared" ref="G17:L17" si="13">+SUBTOTAL(9, G18:G33)</f>
        <v>-27492150.335999999</v>
      </c>
      <c r="H17" s="26">
        <f t="shared" si="13"/>
        <v>-5611071.9999899995</v>
      </c>
      <c r="I17" s="26">
        <f t="shared" si="13"/>
        <v>-33103222.335990001</v>
      </c>
      <c r="J17" s="26">
        <f t="shared" si="13"/>
        <v>-980748</v>
      </c>
      <c r="K17" s="26">
        <f t="shared" si="13"/>
        <v>-504691</v>
      </c>
      <c r="L17" s="26">
        <f t="shared" si="13"/>
        <v>689115.96948999958</v>
      </c>
      <c r="M17" s="26">
        <f t="shared" ref="M17" si="14">+SUBTOTAL(9, M18:M33)</f>
        <v>-60000</v>
      </c>
      <c r="N17" s="26">
        <f t="shared" ref="N17" si="15">+SUBTOTAL(9, N18:N33)</f>
        <v>-33959545.366499998</v>
      </c>
    </row>
    <row r="18" spans="1:14" x14ac:dyDescent="0.3">
      <c r="A18" s="49" t="s">
        <v>23</v>
      </c>
      <c r="B18" s="50"/>
      <c r="C18" s="29"/>
      <c r="D18" s="25"/>
      <c r="E18" s="25"/>
      <c r="F18" s="25"/>
      <c r="G18" s="26">
        <f t="shared" ref="G18:L18" si="16">+SUBTOTAL(9, G19:G33)</f>
        <v>-27492150.335999999</v>
      </c>
      <c r="H18" s="26">
        <f t="shared" si="16"/>
        <v>-5611071.9999899995</v>
      </c>
      <c r="I18" s="26">
        <f t="shared" si="16"/>
        <v>-33103222.335990001</v>
      </c>
      <c r="J18" s="26">
        <f t="shared" si="16"/>
        <v>-980748</v>
      </c>
      <c r="K18" s="26">
        <f t="shared" si="16"/>
        <v>-504691</v>
      </c>
      <c r="L18" s="26">
        <f t="shared" si="16"/>
        <v>689115.96948999958</v>
      </c>
      <c r="M18" s="26">
        <f t="shared" ref="M18" si="17">+SUBTOTAL(9, M19:M33)</f>
        <v>-60000</v>
      </c>
      <c r="N18" s="26">
        <f t="shared" ref="N18" si="18">+SUBTOTAL(9, N19:N33)</f>
        <v>-33959545.366499998</v>
      </c>
    </row>
    <row r="19" spans="1:14" x14ac:dyDescent="0.3">
      <c r="A19" s="51" t="s">
        <v>24</v>
      </c>
      <c r="B19" s="51"/>
      <c r="C19" s="29"/>
      <c r="D19" s="25"/>
      <c r="E19" s="25"/>
      <c r="F19" s="25"/>
      <c r="G19" s="26">
        <f t="shared" ref="G19:L19" si="19">+SUBTOTAL(9, G20:G22)</f>
        <v>-6265333</v>
      </c>
      <c r="H19" s="26">
        <f t="shared" si="19"/>
        <v>-5324548.9999899995</v>
      </c>
      <c r="I19" s="26">
        <f t="shared" si="19"/>
        <v>-11589881.999989999</v>
      </c>
      <c r="J19" s="26">
        <f t="shared" si="19"/>
        <v>0</v>
      </c>
      <c r="K19" s="26">
        <f t="shared" si="19"/>
        <v>0</v>
      </c>
      <c r="L19" s="26">
        <f t="shared" si="19"/>
        <v>2385407.2999999998</v>
      </c>
      <c r="M19" s="26">
        <f t="shared" ref="M19" si="20">+SUBTOTAL(9, M20:M22)</f>
        <v>0</v>
      </c>
      <c r="N19" s="26">
        <f t="shared" ref="N19" si="21">+SUBTOTAL(9, N20:N22)</f>
        <v>-9204474.6999900006</v>
      </c>
    </row>
    <row r="20" spans="1:14" x14ac:dyDescent="0.3">
      <c r="A20" s="27" t="s">
        <v>25</v>
      </c>
      <c r="B20" s="27" t="s">
        <v>26</v>
      </c>
      <c r="C20" s="23" t="s">
        <v>27</v>
      </c>
      <c r="D20" s="27" t="s">
        <v>28</v>
      </c>
      <c r="E20" s="27" t="s">
        <v>29</v>
      </c>
      <c r="F20" s="27" t="s">
        <v>2</v>
      </c>
      <c r="G20" s="28">
        <v>-57000</v>
      </c>
      <c r="H20" s="28">
        <v>-531928</v>
      </c>
      <c r="I20" s="28">
        <f>SUM(G20:H20)</f>
        <v>-588928</v>
      </c>
      <c r="J20" s="28"/>
      <c r="K20" s="18"/>
      <c r="L20" s="28">
        <v>26673.299999999988</v>
      </c>
      <c r="M20" s="28"/>
      <c r="N20" s="28">
        <f t="shared" ref="N20:N37" si="22">SUM(I20:M20)</f>
        <v>-562254.69999999995</v>
      </c>
    </row>
    <row r="21" spans="1:14" x14ac:dyDescent="0.3">
      <c r="A21" s="27"/>
      <c r="B21" s="27"/>
      <c r="C21" s="23" t="s">
        <v>27</v>
      </c>
      <c r="D21" s="27" t="s">
        <v>40</v>
      </c>
      <c r="E21" s="27" t="s">
        <v>41</v>
      </c>
      <c r="F21" s="27" t="s">
        <v>2</v>
      </c>
      <c r="G21" s="28">
        <v>0</v>
      </c>
      <c r="H21" s="28">
        <v>-4792620.9999899995</v>
      </c>
      <c r="I21" s="28">
        <f t="shared" ref="I21:I22" si="23">SUM(G21:H21)</f>
        <v>-4792620.9999899995</v>
      </c>
      <c r="J21" s="28"/>
      <c r="K21" s="18"/>
      <c r="L21" s="28">
        <v>2358734</v>
      </c>
      <c r="M21" s="28"/>
      <c r="N21" s="28">
        <f t="shared" si="22"/>
        <v>-2433886.9999899995</v>
      </c>
    </row>
    <row r="22" spans="1:14" x14ac:dyDescent="0.3">
      <c r="A22" s="27"/>
      <c r="B22" s="27"/>
      <c r="C22" s="23" t="s">
        <v>22</v>
      </c>
      <c r="D22" s="27" t="s">
        <v>28</v>
      </c>
      <c r="E22" s="27" t="s">
        <v>29</v>
      </c>
      <c r="F22" s="27" t="s">
        <v>2</v>
      </c>
      <c r="G22" s="28">
        <v>-6208333</v>
      </c>
      <c r="H22" s="28"/>
      <c r="I22" s="28">
        <f t="shared" si="23"/>
        <v>-6208333</v>
      </c>
      <c r="J22" s="28"/>
      <c r="K22" s="18"/>
      <c r="L22" s="18"/>
      <c r="M22" s="18"/>
      <c r="N22" s="28">
        <f t="shared" si="22"/>
        <v>-6208333</v>
      </c>
    </row>
    <row r="23" spans="1:14" x14ac:dyDescent="0.3">
      <c r="A23" s="51" t="s">
        <v>30</v>
      </c>
      <c r="B23" s="51"/>
      <c r="C23" s="29"/>
      <c r="D23" s="25"/>
      <c r="E23" s="25"/>
      <c r="F23" s="25"/>
      <c r="G23" s="26">
        <f>+SUBTOTAL(9, G24:G33)</f>
        <v>-21226817.335999999</v>
      </c>
      <c r="H23" s="26">
        <f>+SUBTOTAL(9, H24:H33)</f>
        <v>-286522.99999999977</v>
      </c>
      <c r="I23" s="26">
        <f>+SUBTOTAL(9, I24:I33)</f>
        <v>-21513340.335999999</v>
      </c>
      <c r="J23" s="26">
        <f t="shared" ref="J23:N23" si="24">+SUBTOTAL(9, J24:J33)</f>
        <v>-980748</v>
      </c>
      <c r="K23" s="26">
        <f t="shared" si="24"/>
        <v>-504691</v>
      </c>
      <c r="L23" s="26">
        <f t="shared" si="24"/>
        <v>-1696291.3305100002</v>
      </c>
      <c r="M23" s="26">
        <f t="shared" si="24"/>
        <v>-60000</v>
      </c>
      <c r="N23" s="26">
        <f t="shared" si="24"/>
        <v>-24755070.666510001</v>
      </c>
    </row>
    <row r="24" spans="1:14" x14ac:dyDescent="0.3">
      <c r="A24" s="27" t="s">
        <v>31</v>
      </c>
      <c r="B24" s="27" t="s">
        <v>32</v>
      </c>
      <c r="C24" s="23" t="s">
        <v>27</v>
      </c>
      <c r="D24" s="27" t="s">
        <v>17</v>
      </c>
      <c r="E24" s="27" t="s">
        <v>17</v>
      </c>
      <c r="F24" s="27" t="s">
        <v>3</v>
      </c>
      <c r="G24" s="28">
        <v>-11831615.219999999</v>
      </c>
      <c r="H24" s="28"/>
      <c r="I24" s="28">
        <f>SUM(G24:H24)</f>
        <v>-11831615.219999999</v>
      </c>
      <c r="J24" s="28"/>
      <c r="K24" s="18"/>
      <c r="L24" s="28">
        <v>-1092226.3705000004</v>
      </c>
      <c r="M24" s="28">
        <v>-60000</v>
      </c>
      <c r="N24" s="28">
        <f t="shared" si="22"/>
        <v>-12983841.590499999</v>
      </c>
    </row>
    <row r="25" spans="1:14" x14ac:dyDescent="0.3">
      <c r="A25" s="27"/>
      <c r="B25" s="27"/>
      <c r="C25" s="23" t="s">
        <v>27</v>
      </c>
      <c r="D25" s="45" t="s">
        <v>33</v>
      </c>
      <c r="E25" s="27" t="s">
        <v>34</v>
      </c>
      <c r="F25" s="27" t="s">
        <v>3</v>
      </c>
      <c r="G25" s="28">
        <v>-574801.84</v>
      </c>
      <c r="H25" s="28"/>
      <c r="I25" s="28">
        <f t="shared" ref="I25:I33" si="25">SUM(G25:H25)</f>
        <v>-574801.84</v>
      </c>
      <c r="J25" s="28"/>
      <c r="K25" s="18"/>
      <c r="L25" s="28"/>
      <c r="M25" s="28"/>
      <c r="N25" s="28">
        <f t="shared" si="22"/>
        <v>-574801.84</v>
      </c>
    </row>
    <row r="26" spans="1:14" x14ac:dyDescent="0.3">
      <c r="A26" s="27"/>
      <c r="B26" s="27"/>
      <c r="C26" s="23" t="s">
        <v>27</v>
      </c>
      <c r="D26" s="44" t="s">
        <v>59</v>
      </c>
      <c r="E26" s="44" t="s">
        <v>60</v>
      </c>
      <c r="F26" s="27" t="s">
        <v>3</v>
      </c>
      <c r="G26" s="28">
        <v>0</v>
      </c>
      <c r="H26" s="28"/>
      <c r="I26" s="28">
        <f t="shared" si="25"/>
        <v>0</v>
      </c>
      <c r="J26" s="28">
        <v>-980748</v>
      </c>
      <c r="K26" s="18"/>
      <c r="L26" s="28"/>
      <c r="M26" s="28"/>
      <c r="N26" s="28">
        <f t="shared" si="22"/>
        <v>-980748</v>
      </c>
    </row>
    <row r="27" spans="1:14" x14ac:dyDescent="0.3">
      <c r="A27" s="27"/>
      <c r="B27" s="27"/>
      <c r="C27" s="23" t="s">
        <v>27</v>
      </c>
      <c r="D27" s="44" t="s">
        <v>61</v>
      </c>
      <c r="E27" s="44" t="s">
        <v>62</v>
      </c>
      <c r="F27" s="27" t="s">
        <v>3</v>
      </c>
      <c r="G27" s="28">
        <v>0</v>
      </c>
      <c r="H27" s="28"/>
      <c r="I27" s="28">
        <f t="shared" si="25"/>
        <v>0</v>
      </c>
      <c r="J27" s="28"/>
      <c r="K27" s="28">
        <v>-504691</v>
      </c>
      <c r="L27" s="28"/>
      <c r="M27" s="28"/>
      <c r="N27" s="28">
        <f t="shared" si="22"/>
        <v>-504691</v>
      </c>
    </row>
    <row r="28" spans="1:14" x14ac:dyDescent="0.3">
      <c r="A28" s="27"/>
      <c r="B28" s="27"/>
      <c r="C28" s="23" t="s">
        <v>27</v>
      </c>
      <c r="D28" s="45" t="s">
        <v>63</v>
      </c>
      <c r="E28" s="45" t="s">
        <v>64</v>
      </c>
      <c r="F28" s="27" t="s">
        <v>3</v>
      </c>
      <c r="G28" s="28"/>
      <c r="H28" s="28"/>
      <c r="I28" s="28">
        <f t="shared" si="25"/>
        <v>0</v>
      </c>
      <c r="J28" s="28"/>
      <c r="K28" s="28"/>
      <c r="L28" s="28">
        <v>-16094.000009999843</v>
      </c>
      <c r="M28" s="28"/>
      <c r="N28" s="28">
        <f t="shared" si="22"/>
        <v>-16094.000009999843</v>
      </c>
    </row>
    <row r="29" spans="1:14" x14ac:dyDescent="0.3">
      <c r="A29" s="27"/>
      <c r="B29" s="27"/>
      <c r="C29" s="23" t="s">
        <v>27</v>
      </c>
      <c r="D29" s="45" t="s">
        <v>65</v>
      </c>
      <c r="E29" s="27" t="s">
        <v>66</v>
      </c>
      <c r="F29" s="27" t="s">
        <v>3</v>
      </c>
      <c r="G29" s="28"/>
      <c r="H29" s="28"/>
      <c r="I29" s="28">
        <f t="shared" si="25"/>
        <v>0</v>
      </c>
      <c r="J29" s="28"/>
      <c r="K29" s="28"/>
      <c r="L29" s="28">
        <v>-586734.96</v>
      </c>
      <c r="M29" s="28"/>
      <c r="N29" s="28">
        <f t="shared" si="22"/>
        <v>-586734.96</v>
      </c>
    </row>
    <row r="30" spans="1:14" x14ac:dyDescent="0.3">
      <c r="A30" s="27"/>
      <c r="B30" s="27"/>
      <c r="C30" s="23" t="s">
        <v>27</v>
      </c>
      <c r="D30" s="45" t="s">
        <v>42</v>
      </c>
      <c r="E30" s="27" t="s">
        <v>43</v>
      </c>
      <c r="F30" s="27" t="s">
        <v>3</v>
      </c>
      <c r="G30" s="28">
        <v>0</v>
      </c>
      <c r="H30" s="28">
        <v>-247522.99999999977</v>
      </c>
      <c r="I30" s="28">
        <f t="shared" si="25"/>
        <v>-247522.99999999977</v>
      </c>
      <c r="J30" s="28"/>
      <c r="K30" s="18"/>
      <c r="L30" s="28">
        <v>-68</v>
      </c>
      <c r="M30" s="28"/>
      <c r="N30" s="28">
        <f t="shared" si="22"/>
        <v>-247590.99999999977</v>
      </c>
    </row>
    <row r="31" spans="1:14" x14ac:dyDescent="0.3">
      <c r="A31" s="27"/>
      <c r="B31" s="27"/>
      <c r="C31" s="23" t="s">
        <v>27</v>
      </c>
      <c r="D31" s="45" t="s">
        <v>44</v>
      </c>
      <c r="E31" s="27" t="s">
        <v>45</v>
      </c>
      <c r="F31" s="27" t="s">
        <v>3</v>
      </c>
      <c r="G31" s="28">
        <v>0</v>
      </c>
      <c r="H31" s="28">
        <v>-39000</v>
      </c>
      <c r="I31" s="28">
        <f t="shared" si="25"/>
        <v>-39000</v>
      </c>
      <c r="J31" s="28"/>
      <c r="K31" s="18"/>
      <c r="L31" s="28">
        <v>-1168</v>
      </c>
      <c r="M31" s="28"/>
      <c r="N31" s="28">
        <f t="shared" si="22"/>
        <v>-40168</v>
      </c>
    </row>
    <row r="32" spans="1:14" x14ac:dyDescent="0.3">
      <c r="A32" s="27"/>
      <c r="B32" s="27"/>
      <c r="C32" s="23" t="s">
        <v>22</v>
      </c>
      <c r="D32" s="27"/>
      <c r="E32" s="27"/>
      <c r="F32" s="27" t="s">
        <v>3</v>
      </c>
      <c r="G32" s="28">
        <v>-5763270</v>
      </c>
      <c r="H32" s="28"/>
      <c r="I32" s="28">
        <f t="shared" si="25"/>
        <v>-5763270</v>
      </c>
      <c r="J32" s="28"/>
      <c r="K32" s="18"/>
      <c r="L32" s="28"/>
      <c r="M32" s="28"/>
      <c r="N32" s="28">
        <f t="shared" si="22"/>
        <v>-5763270</v>
      </c>
    </row>
    <row r="33" spans="1:14" x14ac:dyDescent="0.3">
      <c r="A33" s="27"/>
      <c r="B33" s="27"/>
      <c r="C33" s="23">
        <v>60</v>
      </c>
      <c r="D33" s="27" t="s">
        <v>17</v>
      </c>
      <c r="E33" s="27"/>
      <c r="F33" s="27" t="s">
        <v>4</v>
      </c>
      <c r="G33" s="28">
        <v>-3057130.2759999996</v>
      </c>
      <c r="H33" s="28"/>
      <c r="I33" s="28">
        <f t="shared" si="25"/>
        <v>-3057130.2759999996</v>
      </c>
      <c r="J33" s="28"/>
      <c r="K33" s="18"/>
      <c r="L33" s="28"/>
      <c r="M33" s="28"/>
      <c r="N33" s="28">
        <f t="shared" si="22"/>
        <v>-3057130.2759999996</v>
      </c>
    </row>
    <row r="34" spans="1:14" s="33" customFormat="1" x14ac:dyDescent="0.3">
      <c r="A34" s="24" t="s">
        <v>35</v>
      </c>
      <c r="B34" s="31"/>
      <c r="C34" s="32"/>
      <c r="D34" s="31"/>
      <c r="E34" s="31"/>
      <c r="F34" s="31"/>
      <c r="G34" s="26">
        <f>+SUBTOTAL(9, G35:G37)</f>
        <v>-3529102.9939999999</v>
      </c>
      <c r="H34" s="26">
        <f t="shared" ref="H34:N34" si="26">+SUBTOTAL(9, H35:H37)</f>
        <v>0</v>
      </c>
      <c r="I34" s="26">
        <f t="shared" si="26"/>
        <v>-3529102.9939999999</v>
      </c>
      <c r="J34" s="26">
        <f t="shared" si="26"/>
        <v>0</v>
      </c>
      <c r="K34" s="26">
        <f t="shared" si="26"/>
        <v>0</v>
      </c>
      <c r="L34" s="26">
        <f t="shared" si="26"/>
        <v>0</v>
      </c>
      <c r="M34" s="26">
        <f t="shared" si="26"/>
        <v>0</v>
      </c>
      <c r="N34" s="26">
        <f t="shared" si="26"/>
        <v>-3529102.9939999999</v>
      </c>
    </row>
    <row r="35" spans="1:14" x14ac:dyDescent="0.3">
      <c r="A35" s="27" t="s">
        <v>20</v>
      </c>
      <c r="B35" s="27" t="s">
        <v>21</v>
      </c>
      <c r="C35" s="23" t="s">
        <v>36</v>
      </c>
      <c r="D35" s="27" t="s">
        <v>28</v>
      </c>
      <c r="E35" s="27" t="s">
        <v>29</v>
      </c>
      <c r="F35" s="27" t="s">
        <v>2</v>
      </c>
      <c r="G35" s="7">
        <v>-1253066.6000000001</v>
      </c>
      <c r="H35" s="7"/>
      <c r="I35" s="7">
        <f>SUM(G35:H35)</f>
        <v>-1253066.6000000001</v>
      </c>
      <c r="J35" s="7"/>
      <c r="K35" s="18"/>
      <c r="L35" s="18"/>
      <c r="M35" s="18"/>
      <c r="N35" s="28">
        <f t="shared" si="22"/>
        <v>-1253066.6000000001</v>
      </c>
    </row>
    <row r="36" spans="1:14" x14ac:dyDescent="0.3">
      <c r="A36" s="27"/>
      <c r="B36" s="27"/>
      <c r="C36" s="23" t="s">
        <v>36</v>
      </c>
      <c r="D36" s="27" t="s">
        <v>33</v>
      </c>
      <c r="E36" s="27" t="s">
        <v>34</v>
      </c>
      <c r="F36" s="30" t="s">
        <v>3</v>
      </c>
      <c r="G36" s="7">
        <v>-114960.368</v>
      </c>
      <c r="H36" s="7"/>
      <c r="I36" s="7">
        <f t="shared" ref="I36:I37" si="27">SUM(G36:H36)</f>
        <v>-114960.368</v>
      </c>
      <c r="J36" s="7"/>
      <c r="K36" s="18"/>
      <c r="L36" s="18"/>
      <c r="M36" s="18"/>
      <c r="N36" s="28">
        <f t="shared" si="22"/>
        <v>-114960.368</v>
      </c>
    </row>
    <row r="37" spans="1:14" x14ac:dyDescent="0.3">
      <c r="A37" s="27"/>
      <c r="B37" s="27"/>
      <c r="C37" s="23" t="s">
        <v>36</v>
      </c>
      <c r="D37" s="27"/>
      <c r="E37" s="27"/>
      <c r="F37" s="30" t="s">
        <v>3</v>
      </c>
      <c r="G37" s="7">
        <v>-2161076.0260000001</v>
      </c>
      <c r="H37" s="7"/>
      <c r="I37" s="7">
        <f t="shared" si="27"/>
        <v>-2161076.0260000001</v>
      </c>
      <c r="J37" s="7"/>
      <c r="K37" s="18"/>
      <c r="L37" s="18"/>
      <c r="M37" s="18"/>
      <c r="N37" s="28">
        <f t="shared" si="22"/>
        <v>-2161076.0260000001</v>
      </c>
    </row>
    <row r="38" spans="1:14" ht="14.4" customHeight="1" x14ac:dyDescent="0.3"/>
    <row r="39" spans="1:14" ht="23.25" customHeight="1" x14ac:dyDescent="0.3">
      <c r="A39" s="46" t="s">
        <v>49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 ht="11.4" customHeight="1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pans="1:14" x14ac:dyDescent="0.3">
      <c r="A41" s="34"/>
      <c r="B41" s="34"/>
      <c r="C41" s="34"/>
      <c r="D41" s="34"/>
      <c r="E41" s="34"/>
      <c r="F41" s="34"/>
      <c r="G41" s="34"/>
      <c r="H41" s="34"/>
    </row>
  </sheetData>
  <mergeCells count="7">
    <mergeCell ref="F2:N3"/>
    <mergeCell ref="A39:N40"/>
    <mergeCell ref="A15:B15"/>
    <mergeCell ref="A17:B17"/>
    <mergeCell ref="A18:B18"/>
    <mergeCell ref="A19:B19"/>
    <mergeCell ref="A23:B2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6 RIT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2022-12-30T15:22:44Z</cp:lastPrinted>
  <dcterms:created xsi:type="dcterms:W3CDTF">2022-12-27T12:48:44Z</dcterms:created>
  <dcterms:modified xsi:type="dcterms:W3CDTF">2023-08-04T06:52:49Z</dcterms:modified>
</cp:coreProperties>
</file>